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11" activeTab="0"/>
  </bookViews>
  <sheets>
    <sheet name="Cross Gold" sheetId="1" r:id="rId1"/>
    <sheet name="Price list" sheetId="2" state="hidden" r:id="rId2"/>
  </sheets>
  <definedNames>
    <definedName name="__xlnm_Print_Area" localSheetId="0">'Cross Gold'!$B$2:$K$24</definedName>
    <definedName name="__xlnm_Print_Area_0" localSheetId="0">'Cross Gold'!$B$2:$K$24</definedName>
    <definedName name="__xlnm_Print_Area_0_0" localSheetId="0">'Cross Gold'!$B$2:$K$24</definedName>
    <definedName name="__xlnm_Print_Titles" localSheetId="0">NA()</definedName>
    <definedName name="_xlnm.Print_Area" localSheetId="0">'Cross Gold'!$B$3:$AE$24</definedName>
  </definedNames>
  <calcPr fullCalcOnLoad="1" refMode="R1C1"/>
</workbook>
</file>

<file path=xl/sharedStrings.xml><?xml version="1.0" encoding="utf-8"?>
<sst xmlns="http://schemas.openxmlformats.org/spreadsheetml/2006/main" count="71" uniqueCount="52">
  <si>
    <t>CZ</t>
  </si>
  <si>
    <t>Total</t>
  </si>
  <si>
    <t>Order QTY</t>
  </si>
  <si>
    <t>Price</t>
  </si>
  <si>
    <t>Plating Stone</t>
  </si>
  <si>
    <t>Labor
Price</t>
  </si>
  <si>
    <t>Gold
Price</t>
  </si>
  <si>
    <t>Diamond Price</t>
  </si>
  <si>
    <t>Gems Weight/Ct</t>
  </si>
  <si>
    <t>Total DI Weight/Ct</t>
  </si>
  <si>
    <t>Customer Remarks</t>
  </si>
  <si>
    <t>TOTAL AMOUNT</t>
  </si>
  <si>
    <t>TOTAL
ORDER
 QTY</t>
  </si>
  <si>
    <t>White Gold</t>
  </si>
  <si>
    <t>Pink Gold</t>
  </si>
  <si>
    <t>Yellow Gold</t>
  </si>
  <si>
    <t>Item
Weigh</t>
  </si>
  <si>
    <t>Diamonds</t>
  </si>
  <si>
    <t>Description</t>
  </si>
  <si>
    <t>Code</t>
  </si>
  <si>
    <t>Gold Price</t>
  </si>
  <si>
    <t>Gold Gram</t>
  </si>
  <si>
    <t>Gold Oz</t>
  </si>
  <si>
    <t>Gold Karat</t>
  </si>
  <si>
    <t>Labor/Gr</t>
  </si>
  <si>
    <t>Gems
Qty</t>
  </si>
  <si>
    <t>Setting
Price</t>
  </si>
  <si>
    <t>Locks &amp;
Finding</t>
  </si>
  <si>
    <t>Gems Price</t>
  </si>
  <si>
    <t>SA</t>
  </si>
  <si>
    <t>RU</t>
  </si>
  <si>
    <t>EM</t>
  </si>
  <si>
    <t>DI-I</t>
  </si>
  <si>
    <t>DI-SI</t>
  </si>
  <si>
    <t>Ring Sizes</t>
  </si>
  <si>
    <t>№</t>
  </si>
  <si>
    <t>Picture</t>
  </si>
  <si>
    <t>Small
Stones
Size</t>
  </si>
  <si>
    <t>Stone Qty</t>
  </si>
  <si>
    <t>TL</t>
  </si>
  <si>
    <t>Small
Stone
Size</t>
  </si>
  <si>
    <t>Precious</t>
  </si>
  <si>
    <t>Sapphire</t>
  </si>
  <si>
    <t>Ruby</t>
  </si>
  <si>
    <t>Emerald</t>
  </si>
  <si>
    <t>London</t>
  </si>
  <si>
    <t>TOTAL</t>
  </si>
  <si>
    <r>
      <t xml:space="preserve">R001-P
</t>
    </r>
    <r>
      <rPr>
        <b/>
        <sz val="14"/>
        <color indexed="10"/>
        <rFont val="Calibri"/>
        <family val="2"/>
      </rPr>
      <t>NO CHAIN</t>
    </r>
  </si>
  <si>
    <r>
      <t xml:space="preserve">R002-P
</t>
    </r>
    <r>
      <rPr>
        <b/>
        <sz val="14"/>
        <color indexed="10"/>
        <rFont val="Calibri"/>
        <family val="2"/>
      </rPr>
      <t>NO CHAIN</t>
    </r>
  </si>
  <si>
    <r>
      <t xml:space="preserve">R003-P
</t>
    </r>
    <r>
      <rPr>
        <b/>
        <sz val="14"/>
        <color indexed="10"/>
        <rFont val="Calibri"/>
        <family val="2"/>
      </rPr>
      <t>NO CHAIN</t>
    </r>
  </si>
  <si>
    <t>DI-GH-SI</t>
  </si>
  <si>
    <t>Laser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</si>
</sst>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[$$]#,##0.00;[Red]\-[$$]#,##0.00"/>
    <numFmt numFmtId="191" formatCode="#,##0_ ;[Red]\-#,##0\ "/>
    <numFmt numFmtId="192" formatCode="0.00&quot; Gr.&quot;"/>
    <numFmt numFmtId="193" formatCode="_([$$-409]* #,##0.00_);_([$$-409]* \(#,##0.00\);_([$$-409]* \-??_);_(@_)"/>
    <numFmt numFmtId="194" formatCode="0.000&quot; ct&quot;"/>
    <numFmt numFmtId="195" formatCode="[$$]#,##0;[Red]\-[$$]#,##0"/>
    <numFmt numFmtId="196" formatCode="[$$-540A]#,##0.00_ ;[Red]\-[$$-540A]#,##0.00\ "/>
    <numFmt numFmtId="197" formatCode="[$$-409]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1"/>
      <name val="Calibri Light"/>
      <family val="1"/>
    </font>
    <font>
      <sz val="11"/>
      <color indexed="8"/>
      <name val="Calibri Light"/>
      <family val="1"/>
    </font>
    <font>
      <b/>
      <sz val="11"/>
      <color indexed="9"/>
      <name val="Calibri Light"/>
      <family val="1"/>
    </font>
    <font>
      <b/>
      <sz val="12"/>
      <color indexed="9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8"/>
      <name val="Calibri Light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1"/>
      <color theme="0"/>
      <name val="Calibri Light"/>
      <family val="1"/>
    </font>
    <font>
      <b/>
      <sz val="12"/>
      <color theme="0"/>
      <name val="Times New Roman"/>
      <family val="1"/>
    </font>
    <font>
      <b/>
      <sz val="12"/>
      <color rgb="FF009900"/>
      <name val="Times New Roman"/>
      <family val="1"/>
    </font>
    <font>
      <sz val="14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56" applyFont="1">
      <alignment/>
      <protection/>
    </xf>
    <xf numFmtId="190" fontId="4" fillId="0" borderId="10" xfId="56" applyNumberFormat="1" applyFont="1" applyBorder="1" applyAlignment="1">
      <alignment horizontal="center" vertical="center"/>
      <protection/>
    </xf>
    <xf numFmtId="0" fontId="4" fillId="0" borderId="0" xfId="56" applyFont="1" applyAlignment="1">
      <alignment wrapText="1"/>
      <protection/>
    </xf>
    <xf numFmtId="0" fontId="2" fillId="0" borderId="0" xfId="56" applyFont="1" applyAlignment="1">
      <alignment horizontal="center" vertical="center"/>
      <protection/>
    </xf>
    <xf numFmtId="0" fontId="4" fillId="34" borderId="0" xfId="56" applyFont="1" applyFill="1" applyAlignment="1">
      <alignment horizontal="center" vertical="center"/>
      <protection/>
    </xf>
    <xf numFmtId="195" fontId="49" fillId="34" borderId="0" xfId="56" applyNumberFormat="1" applyFont="1" applyFill="1" applyAlignment="1">
      <alignment horizontal="center" vertical="center"/>
      <protection/>
    </xf>
    <xf numFmtId="0" fontId="4" fillId="0" borderId="0" xfId="56" applyFont="1">
      <alignment/>
      <protection/>
    </xf>
    <xf numFmtId="0" fontId="49" fillId="35" borderId="11" xfId="56" applyFont="1" applyFill="1" applyBorder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0" fontId="2" fillId="34" borderId="0" xfId="56" applyFont="1" applyFill="1">
      <alignment/>
      <protection/>
    </xf>
    <xf numFmtId="190" fontId="4" fillId="0" borderId="0" xfId="56" applyNumberFormat="1" applyFont="1">
      <alignment/>
      <protection/>
    </xf>
    <xf numFmtId="190" fontId="4" fillId="0" borderId="0" xfId="56" applyNumberFormat="1" applyFont="1" applyAlignment="1">
      <alignment horizontal="center" vertical="center"/>
      <protection/>
    </xf>
    <xf numFmtId="190" fontId="4" fillId="0" borderId="0" xfId="56" applyNumberFormat="1" applyFont="1" applyAlignment="1">
      <alignment vertical="center"/>
      <protection/>
    </xf>
    <xf numFmtId="0" fontId="3" fillId="0" borderId="0" xfId="56" applyFont="1">
      <alignment/>
      <protection/>
    </xf>
    <xf numFmtId="0" fontId="2" fillId="0" borderId="0" xfId="0" applyFont="1" applyAlignment="1">
      <alignment/>
    </xf>
    <xf numFmtId="196" fontId="4" fillId="0" borderId="11" xfId="56" applyNumberFormat="1" applyFont="1" applyBorder="1" applyAlignment="1">
      <alignment horizontal="center" vertical="center"/>
      <protection/>
    </xf>
    <xf numFmtId="190" fontId="4" fillId="0" borderId="11" xfId="56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 textRotation="90"/>
    </xf>
    <xf numFmtId="190" fontId="26" fillId="36" borderId="10" xfId="46" applyNumberFormat="1" applyFont="1" applyFill="1" applyBorder="1" applyAlignment="1">
      <alignment vertical="center" wrapText="1"/>
      <protection/>
    </xf>
    <xf numFmtId="190" fontId="26" fillId="36" borderId="10" xfId="46" applyNumberFormat="1" applyFont="1" applyFill="1" applyBorder="1" applyAlignment="1">
      <alignment horizontal="center" vertical="center" wrapText="1"/>
      <protection/>
    </xf>
    <xf numFmtId="0" fontId="27" fillId="0" borderId="0" xfId="56" applyFont="1">
      <alignment/>
      <protection/>
    </xf>
    <xf numFmtId="0" fontId="4" fillId="34" borderId="0" xfId="0" applyFont="1" applyFill="1" applyAlignment="1">
      <alignment horizontal="center" vertical="center"/>
    </xf>
    <xf numFmtId="0" fontId="3" fillId="34" borderId="0" xfId="56" applyFont="1" applyFill="1">
      <alignment/>
      <protection/>
    </xf>
    <xf numFmtId="0" fontId="26" fillId="37" borderId="10" xfId="46" applyFont="1" applyFill="1" applyBorder="1" applyAlignment="1">
      <alignment horizontal="center" vertical="center" wrapText="1"/>
      <protection/>
    </xf>
    <xf numFmtId="194" fontId="26" fillId="37" borderId="10" xfId="46" applyNumberFormat="1" applyFont="1" applyFill="1" applyBorder="1" applyAlignment="1">
      <alignment horizontal="center" vertical="center" wrapText="1"/>
      <protection/>
    </xf>
    <xf numFmtId="0" fontId="26" fillId="38" borderId="10" xfId="46" applyFont="1" applyFill="1" applyBorder="1" applyAlignment="1">
      <alignment horizontal="center" vertical="center" wrapText="1"/>
      <protection/>
    </xf>
    <xf numFmtId="194" fontId="26" fillId="38" borderId="10" xfId="46" applyNumberFormat="1" applyFont="1" applyFill="1" applyBorder="1" applyAlignment="1">
      <alignment horizontal="center" vertical="center" wrapText="1"/>
      <protection/>
    </xf>
    <xf numFmtId="192" fontId="26" fillId="39" borderId="10" xfId="46" applyNumberFormat="1" applyFont="1" applyFill="1" applyBorder="1" applyAlignment="1">
      <alignment horizontal="center" vertical="center" wrapText="1"/>
      <protection/>
    </xf>
    <xf numFmtId="192" fontId="50" fillId="40" borderId="10" xfId="46" applyNumberFormat="1" applyFont="1" applyFill="1" applyBorder="1" applyAlignment="1">
      <alignment horizontal="left" vertical="center" wrapText="1"/>
      <protection/>
    </xf>
    <xf numFmtId="192" fontId="26" fillId="9" borderId="10" xfId="46" applyNumberFormat="1" applyFont="1" applyFill="1" applyBorder="1" applyAlignment="1">
      <alignment horizontal="center" vertical="center" wrapText="1"/>
      <protection/>
    </xf>
    <xf numFmtId="192" fontId="26" fillId="41" borderId="10" xfId="46" applyNumberFormat="1" applyFont="1" applyFill="1" applyBorder="1" applyAlignment="1">
      <alignment horizontal="center" vertical="center" wrapText="1"/>
      <protection/>
    </xf>
    <xf numFmtId="0" fontId="51" fillId="42" borderId="10" xfId="0" applyFont="1" applyFill="1" applyBorder="1" applyAlignment="1">
      <alignment horizontal="center" textRotation="90"/>
    </xf>
    <xf numFmtId="195" fontId="49" fillId="35" borderId="10" xfId="56" applyNumberFormat="1" applyFont="1" applyFill="1" applyBorder="1" applyAlignment="1">
      <alignment horizontal="center" vertical="center"/>
      <protection/>
    </xf>
    <xf numFmtId="193" fontId="26" fillId="43" borderId="0" xfId="46" applyNumberFormat="1" applyFont="1" applyFill="1" applyAlignment="1">
      <alignment horizontal="center" vertical="center" wrapText="1"/>
      <protection/>
    </xf>
    <xf numFmtId="0" fontId="4" fillId="34" borderId="0" xfId="56" applyFont="1" applyFill="1">
      <alignment/>
      <protection/>
    </xf>
    <xf numFmtId="0" fontId="4" fillId="34" borderId="10" xfId="0" applyFont="1" applyFill="1" applyBorder="1" applyAlignment="1">
      <alignment horizontal="left" vertical="center" wrapText="1" indent="1"/>
    </xf>
    <xf numFmtId="192" fontId="4" fillId="41" borderId="10" xfId="0" applyNumberFormat="1" applyFont="1" applyFill="1" applyBorder="1" applyAlignment="1">
      <alignment vertical="center"/>
    </xf>
    <xf numFmtId="0" fontId="4" fillId="41" borderId="10" xfId="56" applyFont="1" applyFill="1" applyBorder="1" applyAlignment="1">
      <alignment horizontal="center" vertical="center" wrapText="1"/>
      <protection/>
    </xf>
    <xf numFmtId="197" fontId="4" fillId="2" borderId="10" xfId="56" applyNumberFormat="1" applyFont="1" applyFill="1" applyBorder="1" applyAlignment="1">
      <alignment horizontal="center" vertical="center"/>
      <protection/>
    </xf>
    <xf numFmtId="197" fontId="4" fillId="2" borderId="10" xfId="56" applyNumberFormat="1" applyFont="1" applyFill="1" applyBorder="1" applyAlignment="1">
      <alignment horizontal="center" vertical="center" wrapText="1"/>
      <protection/>
    </xf>
    <xf numFmtId="190" fontId="4" fillId="39" borderId="10" xfId="56" applyNumberFormat="1" applyFont="1" applyFill="1" applyBorder="1" applyAlignment="1">
      <alignment horizontal="center" vertical="center"/>
      <protection/>
    </xf>
    <xf numFmtId="191" fontId="52" fillId="34" borderId="10" xfId="56" applyNumberFormat="1" applyFont="1" applyFill="1" applyBorder="1" applyAlignment="1" applyProtection="1">
      <alignment horizontal="center" vertical="center"/>
      <protection locked="0"/>
    </xf>
    <xf numFmtId="190" fontId="4" fillId="9" borderId="10" xfId="56" applyNumberFormat="1" applyFont="1" applyFill="1" applyBorder="1" applyAlignment="1">
      <alignment horizontal="center" vertical="center"/>
      <protection/>
    </xf>
    <xf numFmtId="190" fontId="4" fillId="44" borderId="10" xfId="56" applyNumberFormat="1" applyFont="1" applyFill="1" applyBorder="1" applyAlignment="1">
      <alignment horizontal="center" vertical="center"/>
      <protection/>
    </xf>
    <xf numFmtId="191" fontId="4" fillId="8" borderId="10" xfId="56" applyNumberFormat="1" applyFont="1" applyFill="1" applyBorder="1" applyAlignment="1">
      <alignment horizontal="center" vertical="center"/>
      <protection/>
    </xf>
    <xf numFmtId="190" fontId="4" fillId="8" borderId="10" xfId="56" applyNumberFormat="1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6" fillId="0" borderId="0" xfId="56" applyFont="1" applyAlignment="1">
      <alignment horizontal="center" vertical="center" wrapText="1"/>
      <protection/>
    </xf>
    <xf numFmtId="191" fontId="6" fillId="34" borderId="10" xfId="56" applyNumberFormat="1" applyFont="1" applyFill="1" applyBorder="1" applyAlignment="1">
      <alignment horizontal="center" vertical="center"/>
      <protection/>
    </xf>
    <xf numFmtId="0" fontId="7" fillId="0" borderId="0" xfId="56" applyFont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192" fontId="50" fillId="42" borderId="10" xfId="46" applyNumberFormat="1" applyFont="1" applyFill="1" applyBorder="1" applyAlignment="1">
      <alignment horizontal="center" vertical="center" wrapText="1"/>
      <protection/>
    </xf>
    <xf numFmtId="0" fontId="26" fillId="45" borderId="10" xfId="46" applyFont="1" applyFill="1" applyBorder="1" applyAlignment="1">
      <alignment horizontal="center" vertical="center" wrapText="1"/>
      <protection/>
    </xf>
    <xf numFmtId="193" fontId="26" fillId="38" borderId="10" xfId="46" applyNumberFormat="1" applyFont="1" applyFill="1" applyBorder="1" applyAlignment="1">
      <alignment horizontal="center" vertical="center" wrapText="1"/>
      <protection/>
    </xf>
    <xf numFmtId="193" fontId="26" fillId="46" borderId="10" xfId="46" applyNumberFormat="1" applyFont="1" applyFill="1" applyBorder="1" applyAlignment="1">
      <alignment horizontal="center" vertical="center" wrapText="1"/>
      <protection/>
    </xf>
    <xf numFmtId="0" fontId="31" fillId="39" borderId="10" xfId="56" applyFont="1" applyFill="1" applyBorder="1" applyAlignment="1">
      <alignment horizontal="center"/>
      <protection/>
    </xf>
    <xf numFmtId="193" fontId="26" fillId="37" borderId="10" xfId="46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6" fillId="47" borderId="10" xfId="46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1" fillId="42" borderId="10" xfId="0" applyFont="1" applyFill="1" applyBorder="1" applyAlignment="1">
      <alignment horizontal="center" vertical="center"/>
    </xf>
    <xf numFmtId="0" fontId="26" fillId="47" borderId="12" xfId="46" applyFont="1" applyFill="1" applyBorder="1" applyAlignment="1">
      <alignment horizontal="center" vertical="center" wrapText="1"/>
      <protection/>
    </xf>
    <xf numFmtId="192" fontId="26" fillId="8" borderId="10" xfId="46" applyNumberFormat="1" applyFont="1" applyFill="1" applyBorder="1" applyAlignment="1">
      <alignment horizontal="center" vertical="center" wrapText="1"/>
      <protection/>
    </xf>
    <xf numFmtId="0" fontId="31" fillId="9" borderId="10" xfId="56" applyFont="1" applyFill="1" applyBorder="1" applyAlignment="1">
      <alignment horizontal="center"/>
      <protection/>
    </xf>
    <xf numFmtId="0" fontId="31" fillId="41" borderId="10" xfId="56" applyFont="1" applyFill="1" applyBorder="1" applyAlignment="1">
      <alignment horizontal="center"/>
      <protection/>
    </xf>
    <xf numFmtId="0" fontId="4" fillId="0" borderId="10" xfId="56" applyFont="1" applyBorder="1" applyAlignment="1">
      <alignment horizontal="center" vertical="center"/>
      <protection/>
    </xf>
    <xf numFmtId="0" fontId="27" fillId="0" borderId="10" xfId="56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Explanatory Tex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18</xdr:row>
      <xdr:rowOff>257175</xdr:rowOff>
    </xdr:from>
    <xdr:to>
      <xdr:col>1</xdr:col>
      <xdr:colOff>1743075</xdr:colOff>
      <xdr:row>23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5162550"/>
          <a:ext cx="14192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12</xdr:row>
      <xdr:rowOff>152400</xdr:rowOff>
    </xdr:from>
    <xdr:to>
      <xdr:col>1</xdr:col>
      <xdr:colOff>1743075</xdr:colOff>
      <xdr:row>17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286125"/>
          <a:ext cx="1419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6</xdr:row>
      <xdr:rowOff>180975</xdr:rowOff>
    </xdr:from>
    <xdr:to>
      <xdr:col>1</xdr:col>
      <xdr:colOff>1743075</xdr:colOff>
      <xdr:row>11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1543050"/>
          <a:ext cx="1419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R25"/>
  <sheetViews>
    <sheetView showGridLines="0" showZeros="0"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X15" sqref="X15"/>
    </sheetView>
  </sheetViews>
  <sheetFormatPr defaultColWidth="9.00390625" defaultRowHeight="15" outlineLevelCol="1"/>
  <cols>
    <col min="1" max="1" width="4.7109375" style="9" bestFit="1" customWidth="1"/>
    <col min="2" max="2" width="31.00390625" style="9" customWidth="1"/>
    <col min="3" max="3" width="16.8515625" style="15" customWidth="1"/>
    <col min="4" max="4" width="18.7109375" style="11" customWidth="1"/>
    <col min="5" max="5" width="9.28125" style="17" bestFit="1" customWidth="1"/>
    <col min="6" max="6" width="7.57421875" style="11" hidden="1" customWidth="1" outlineLevel="1"/>
    <col min="7" max="7" width="6.57421875" style="15" hidden="1" customWidth="1" outlineLevel="1"/>
    <col min="8" max="8" width="11.28125" style="15" hidden="1" customWidth="1" outlineLevel="1"/>
    <col min="9" max="9" width="8.140625" style="15" hidden="1" customWidth="1" outlineLevel="1"/>
    <col min="10" max="10" width="6.7109375" style="15" hidden="1" customWidth="1" outlineLevel="1"/>
    <col min="11" max="11" width="11.28125" style="15" hidden="1" customWidth="1" outlineLevel="1"/>
    <col min="12" max="12" width="3.28125" style="43" customWidth="1" collapsed="1"/>
    <col min="13" max="13" width="10.140625" style="19" hidden="1" customWidth="1" outlineLevel="1"/>
    <col min="14" max="14" width="10.7109375" style="19" hidden="1" customWidth="1" outlineLevel="1"/>
    <col min="15" max="15" width="10.28125" style="19" hidden="1" customWidth="1" outlineLevel="1"/>
    <col min="16" max="16" width="8.8515625" style="19" hidden="1" customWidth="1" outlineLevel="1"/>
    <col min="17" max="17" width="9.8515625" style="20" hidden="1" customWidth="1" outlineLevel="1"/>
    <col min="18" max="18" width="9.140625" style="19" hidden="1" customWidth="1" outlineLevel="1"/>
    <col min="19" max="20" width="8.28125" style="19" hidden="1" customWidth="1" outlineLevel="1"/>
    <col min="21" max="21" width="8.8515625" style="21" hidden="1" customWidth="1" outlineLevel="1"/>
    <col min="22" max="22" width="3.28125" style="43" customWidth="1" collapsed="1"/>
    <col min="23" max="23" width="10.140625" style="9" bestFit="1" customWidth="1"/>
    <col min="24" max="24" width="8.57421875" style="31" customWidth="1"/>
    <col min="25" max="25" width="10.7109375" style="22" bestFit="1" customWidth="1"/>
    <col min="26" max="26" width="10.140625" style="9" bestFit="1" customWidth="1"/>
    <col min="27" max="27" width="8.57421875" style="31" customWidth="1"/>
    <col min="28" max="28" width="10.7109375" style="22" bestFit="1" customWidth="1"/>
    <col min="29" max="29" width="10.140625" style="9" bestFit="1" customWidth="1"/>
    <col min="30" max="30" width="8.57421875" style="31" customWidth="1"/>
    <col min="31" max="31" width="10.7109375" style="22" bestFit="1" customWidth="1"/>
    <col min="32" max="32" width="10.140625" style="9" customWidth="1"/>
    <col min="33" max="33" width="13.7109375" style="9" customWidth="1"/>
    <col min="34" max="43" width="4.57421875" style="23" hidden="1" customWidth="1" outlineLevel="1"/>
    <col min="44" max="44" width="39.57421875" style="9" customWidth="1" collapsed="1"/>
    <col min="45" max="77" width="9.00390625" style="9" customWidth="1"/>
    <col min="78" max="78" width="106.140625" style="9" customWidth="1"/>
    <col min="79" max="16384" width="9.00390625" style="9" customWidth="1"/>
  </cols>
  <sheetData>
    <row r="3" spans="3:22" ht="15.75">
      <c r="C3" s="10" t="s">
        <v>23</v>
      </c>
      <c r="E3" s="12"/>
      <c r="F3" s="13"/>
      <c r="G3" s="14"/>
      <c r="L3" s="18"/>
      <c r="M3" s="10" t="s">
        <v>22</v>
      </c>
      <c r="N3" s="10" t="s">
        <v>21</v>
      </c>
      <c r="O3" s="10" t="s">
        <v>20</v>
      </c>
      <c r="Q3" s="10" t="s">
        <v>24</v>
      </c>
      <c r="R3" s="20"/>
      <c r="V3" s="18"/>
    </row>
    <row r="4" spans="2:43" ht="15.75">
      <c r="B4" s="15"/>
      <c r="C4" s="16">
        <v>14</v>
      </c>
      <c r="E4" s="12"/>
      <c r="F4" s="13"/>
      <c r="G4" s="14"/>
      <c r="L4" s="18"/>
      <c r="M4" s="41">
        <v>1900</v>
      </c>
      <c r="N4" s="24">
        <f>M4/31</f>
        <v>61.29032258064516</v>
      </c>
      <c r="O4" s="25">
        <f>IF(C4=8,N4*33.3%+(N4*33.3%*10%),IF(C4=9,N4*37.5%+(N4*37.5%*10%),IF(C4=10,N4*41.7%+(N4*41.7%*10%),IF(C4=14,N4*58.5%+(N4*58.5%*10%),IF(C4=18,N4*75%+(N4*75%*10%))))))</f>
        <v>39.44032258064516</v>
      </c>
      <c r="Q4" s="25">
        <v>12</v>
      </c>
      <c r="R4" s="20"/>
      <c r="V4" s="18"/>
      <c r="AH4" s="26"/>
      <c r="AI4" s="26"/>
      <c r="AJ4" s="26"/>
      <c r="AK4" s="26"/>
      <c r="AL4" s="26"/>
      <c r="AM4" s="26"/>
      <c r="AN4" s="26"/>
      <c r="AO4" s="26"/>
      <c r="AP4" s="26"/>
      <c r="AQ4" s="26"/>
    </row>
    <row r="5" spans="1:44" s="29" customFormat="1" ht="15" customHeight="1">
      <c r="A5" s="76" t="s">
        <v>35</v>
      </c>
      <c r="B5" s="61" t="s">
        <v>36</v>
      </c>
      <c r="C5" s="61" t="s">
        <v>19</v>
      </c>
      <c r="D5" s="61" t="s">
        <v>18</v>
      </c>
      <c r="E5" s="63" t="s">
        <v>16</v>
      </c>
      <c r="F5" s="67" t="s">
        <v>37</v>
      </c>
      <c r="G5" s="65" t="s">
        <v>17</v>
      </c>
      <c r="H5" s="65"/>
      <c r="I5" s="71" t="s">
        <v>40</v>
      </c>
      <c r="J5" s="62" t="s">
        <v>41</v>
      </c>
      <c r="K5" s="62"/>
      <c r="L5" s="42"/>
      <c r="M5" s="27"/>
      <c r="N5" s="27"/>
      <c r="O5" s="27"/>
      <c r="P5" s="27"/>
      <c r="Q5" s="28"/>
      <c r="R5" s="27"/>
      <c r="S5" s="27"/>
      <c r="T5" s="27"/>
      <c r="U5" s="27"/>
      <c r="V5" s="42"/>
      <c r="W5" s="64" t="s">
        <v>15</v>
      </c>
      <c r="X5" s="64"/>
      <c r="Y5" s="64"/>
      <c r="Z5" s="73" t="s">
        <v>14</v>
      </c>
      <c r="AA5" s="73"/>
      <c r="AB5" s="73"/>
      <c r="AC5" s="74" t="s">
        <v>13</v>
      </c>
      <c r="AD5" s="74"/>
      <c r="AE5" s="74"/>
      <c r="AF5" s="72" t="s">
        <v>12</v>
      </c>
      <c r="AG5" s="72" t="s">
        <v>11</v>
      </c>
      <c r="AH5" s="70" t="s">
        <v>34</v>
      </c>
      <c r="AI5" s="70"/>
      <c r="AJ5" s="70"/>
      <c r="AK5" s="70"/>
      <c r="AL5" s="70"/>
      <c r="AM5" s="70"/>
      <c r="AN5" s="70"/>
      <c r="AO5" s="70"/>
      <c r="AP5" s="70"/>
      <c r="AQ5" s="70"/>
      <c r="AR5" s="60" t="s">
        <v>10</v>
      </c>
    </row>
    <row r="6" spans="1:44" s="29" customFormat="1" ht="30">
      <c r="A6" s="76"/>
      <c r="B6" s="61"/>
      <c r="C6" s="61"/>
      <c r="D6" s="61"/>
      <c r="E6" s="63"/>
      <c r="F6" s="67"/>
      <c r="G6" s="32" t="s">
        <v>38</v>
      </c>
      <c r="H6" s="33" t="s">
        <v>9</v>
      </c>
      <c r="I6" s="71"/>
      <c r="J6" s="34" t="s">
        <v>25</v>
      </c>
      <c r="K6" s="35" t="s">
        <v>8</v>
      </c>
      <c r="L6" s="42"/>
      <c r="M6" s="28" t="s">
        <v>7</v>
      </c>
      <c r="N6" s="28" t="s">
        <v>28</v>
      </c>
      <c r="O6" s="28" t="s">
        <v>6</v>
      </c>
      <c r="P6" s="28" t="s">
        <v>27</v>
      </c>
      <c r="Q6" s="28" t="s">
        <v>5</v>
      </c>
      <c r="R6" s="28" t="s">
        <v>26</v>
      </c>
      <c r="S6" s="28" t="s">
        <v>4</v>
      </c>
      <c r="T6" s="28" t="s">
        <v>51</v>
      </c>
      <c r="U6" s="28" t="s">
        <v>1</v>
      </c>
      <c r="V6" s="42"/>
      <c r="W6" s="36" t="s">
        <v>3</v>
      </c>
      <c r="X6" s="37" t="s">
        <v>2</v>
      </c>
      <c r="Y6" s="36" t="s">
        <v>1</v>
      </c>
      <c r="Z6" s="38" t="s">
        <v>3</v>
      </c>
      <c r="AA6" s="37" t="s">
        <v>2</v>
      </c>
      <c r="AB6" s="38" t="s">
        <v>1</v>
      </c>
      <c r="AC6" s="39" t="s">
        <v>3</v>
      </c>
      <c r="AD6" s="37" t="s">
        <v>2</v>
      </c>
      <c r="AE6" s="39" t="s">
        <v>1</v>
      </c>
      <c r="AF6" s="72"/>
      <c r="AG6" s="72"/>
      <c r="AH6" s="40">
        <v>16</v>
      </c>
      <c r="AI6" s="40">
        <v>16.5</v>
      </c>
      <c r="AJ6" s="40">
        <v>17</v>
      </c>
      <c r="AK6" s="40">
        <v>17.5</v>
      </c>
      <c r="AL6" s="40">
        <v>18</v>
      </c>
      <c r="AM6" s="40">
        <v>18.5</v>
      </c>
      <c r="AN6" s="40">
        <v>19</v>
      </c>
      <c r="AO6" s="40">
        <v>19.5</v>
      </c>
      <c r="AP6" s="40">
        <v>20</v>
      </c>
      <c r="AQ6" s="40">
        <v>21</v>
      </c>
      <c r="AR6" s="60"/>
    </row>
    <row r="7" spans="1:44" ht="23.25" customHeight="1">
      <c r="A7" s="75">
        <v>1</v>
      </c>
      <c r="B7" s="66"/>
      <c r="C7" s="68" t="s">
        <v>47</v>
      </c>
      <c r="D7" s="44" t="s">
        <v>0</v>
      </c>
      <c r="E7" s="45">
        <v>1.3</v>
      </c>
      <c r="F7" s="46">
        <v>0.9</v>
      </c>
      <c r="G7" s="46">
        <v>1</v>
      </c>
      <c r="H7" s="46"/>
      <c r="I7" s="46"/>
      <c r="J7" s="46"/>
      <c r="K7" s="46"/>
      <c r="L7" s="30"/>
      <c r="M7" s="47"/>
      <c r="N7" s="47"/>
      <c r="O7" s="47">
        <f>E7*$O$4</f>
        <v>51.27241935483871</v>
      </c>
      <c r="P7" s="47"/>
      <c r="Q7" s="47">
        <f>IF(E7*$Q$4&lt;6,6,E7*$Q$4)</f>
        <v>15.600000000000001</v>
      </c>
      <c r="R7" s="47">
        <f>(G7+J7)*0.3</f>
        <v>0.3</v>
      </c>
      <c r="S7" s="47">
        <v>1</v>
      </c>
      <c r="T7" s="47">
        <v>1</v>
      </c>
      <c r="U7" s="48">
        <f>(M7+N7+O7+P7+Q7+R7+S7+T7)*1.15</f>
        <v>79.5482822580645</v>
      </c>
      <c r="V7" s="30"/>
      <c r="W7" s="49">
        <f>U7</f>
        <v>79.5482822580645</v>
      </c>
      <c r="X7" s="50"/>
      <c r="Y7" s="49">
        <f>W7*X7</f>
        <v>0</v>
      </c>
      <c r="Z7" s="51">
        <f>U7</f>
        <v>79.5482822580645</v>
      </c>
      <c r="AA7" s="50"/>
      <c r="AB7" s="51">
        <f>Z7*AA7</f>
        <v>0</v>
      </c>
      <c r="AC7" s="52">
        <f>U7+2</f>
        <v>81.5482822580645</v>
      </c>
      <c r="AD7" s="50"/>
      <c r="AE7" s="52">
        <f>AC7*AD7</f>
        <v>0</v>
      </c>
      <c r="AF7" s="53">
        <f>X7+AA7+AD7</f>
        <v>0</v>
      </c>
      <c r="AG7" s="54">
        <f>Y7+AB7+AE7</f>
        <v>0</v>
      </c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5"/>
    </row>
    <row r="8" spans="1:44" ht="23.25" customHeight="1">
      <c r="A8" s="75"/>
      <c r="B8" s="66"/>
      <c r="C8" s="69"/>
      <c r="D8" s="44" t="s">
        <v>50</v>
      </c>
      <c r="E8" s="45">
        <v>1.3</v>
      </c>
      <c r="F8" s="46">
        <v>0.9</v>
      </c>
      <c r="G8" s="46">
        <v>1</v>
      </c>
      <c r="H8" s="46">
        <v>0.004</v>
      </c>
      <c r="I8" s="46"/>
      <c r="J8" s="46"/>
      <c r="K8" s="46"/>
      <c r="L8" s="30"/>
      <c r="M8" s="47">
        <f>H8*'Price list'!$E$6</f>
        <v>2.2</v>
      </c>
      <c r="N8" s="47"/>
      <c r="O8" s="47">
        <f>E8*$O$4</f>
        <v>51.27241935483871</v>
      </c>
      <c r="P8" s="47"/>
      <c r="Q8" s="47">
        <f aca="true" t="shared" si="0" ref="Q8:Q24">IF(E8*$Q$4&lt;6,6,E8*$Q$4)</f>
        <v>15.600000000000001</v>
      </c>
      <c r="R8" s="47">
        <f aca="true" t="shared" si="1" ref="R8:R24">(G8+J8)*0.3</f>
        <v>0.3</v>
      </c>
      <c r="S8" s="47">
        <v>1</v>
      </c>
      <c r="T8" s="47">
        <v>1</v>
      </c>
      <c r="U8" s="48">
        <f>(M8+N8+O8+P8+Q8+R8+S8+T8)*1.15</f>
        <v>82.07828225806452</v>
      </c>
      <c r="V8" s="30"/>
      <c r="W8" s="49">
        <f aca="true" t="shared" si="2" ref="W8:W24">U8</f>
        <v>82.07828225806452</v>
      </c>
      <c r="X8" s="50"/>
      <c r="Y8" s="49">
        <f aca="true" t="shared" si="3" ref="Y8:Y24">W8*X8</f>
        <v>0</v>
      </c>
      <c r="Z8" s="51">
        <f aca="true" t="shared" si="4" ref="Z8:Z24">U8</f>
        <v>82.07828225806452</v>
      </c>
      <c r="AA8" s="50"/>
      <c r="AB8" s="51">
        <f aca="true" t="shared" si="5" ref="AB8:AB24">Z8*AA8</f>
        <v>0</v>
      </c>
      <c r="AC8" s="52">
        <f>U8+2</f>
        <v>84.07828225806452</v>
      </c>
      <c r="AD8" s="50"/>
      <c r="AE8" s="52">
        <f aca="true" t="shared" si="6" ref="AE8:AE24">AC8*AD8</f>
        <v>0</v>
      </c>
      <c r="AF8" s="53">
        <f aca="true" t="shared" si="7" ref="AF8:AF24">X8+AA8+AD8</f>
        <v>0</v>
      </c>
      <c r="AG8" s="54">
        <f aca="true" t="shared" si="8" ref="AG8:AG24">Y8+AB8+AE8</f>
        <v>0</v>
      </c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5"/>
    </row>
    <row r="9" spans="1:44" ht="23.25" customHeight="1">
      <c r="A9" s="75"/>
      <c r="B9" s="66"/>
      <c r="C9" s="69"/>
      <c r="D9" s="44" t="s">
        <v>42</v>
      </c>
      <c r="E9" s="45">
        <v>1.3</v>
      </c>
      <c r="F9" s="46"/>
      <c r="G9" s="46"/>
      <c r="H9" s="46"/>
      <c r="I9" s="46">
        <v>0.9</v>
      </c>
      <c r="J9" s="46">
        <v>1</v>
      </c>
      <c r="K9" s="46">
        <v>0.005</v>
      </c>
      <c r="L9" s="30"/>
      <c r="M9" s="47"/>
      <c r="N9" s="47">
        <f>K9*90</f>
        <v>0.45</v>
      </c>
      <c r="O9" s="47">
        <f>E9*$O$4</f>
        <v>51.27241935483871</v>
      </c>
      <c r="P9" s="47"/>
      <c r="Q9" s="47">
        <f t="shared" si="0"/>
        <v>15.600000000000001</v>
      </c>
      <c r="R9" s="47">
        <f t="shared" si="1"/>
        <v>0.3</v>
      </c>
      <c r="S9" s="47">
        <v>1</v>
      </c>
      <c r="T9" s="47">
        <v>1</v>
      </c>
      <c r="U9" s="48">
        <f aca="true" t="shared" si="9" ref="U9:U24">(M9+N9+O9+P9+Q9+R9+S9+T9)*1.15</f>
        <v>80.06578225806452</v>
      </c>
      <c r="V9" s="30"/>
      <c r="W9" s="49">
        <f t="shared" si="2"/>
        <v>80.06578225806452</v>
      </c>
      <c r="X9" s="50"/>
      <c r="Y9" s="49">
        <f t="shared" si="3"/>
        <v>0</v>
      </c>
      <c r="Z9" s="51">
        <f t="shared" si="4"/>
        <v>80.06578225806452</v>
      </c>
      <c r="AA9" s="50"/>
      <c r="AB9" s="51">
        <f t="shared" si="5"/>
        <v>0</v>
      </c>
      <c r="AC9" s="52">
        <f>IF(U9+2=2,0,U9+2)</f>
        <v>82.06578225806452</v>
      </c>
      <c r="AD9" s="50"/>
      <c r="AE9" s="52">
        <f t="shared" si="6"/>
        <v>0</v>
      </c>
      <c r="AF9" s="53">
        <f t="shared" si="7"/>
        <v>0</v>
      </c>
      <c r="AG9" s="54">
        <f t="shared" si="8"/>
        <v>0</v>
      </c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5"/>
    </row>
    <row r="10" spans="1:44" ht="23.25" customHeight="1">
      <c r="A10" s="75"/>
      <c r="B10" s="66"/>
      <c r="C10" s="69"/>
      <c r="D10" s="44" t="s">
        <v>43</v>
      </c>
      <c r="E10" s="45">
        <v>1.3</v>
      </c>
      <c r="F10" s="46"/>
      <c r="G10" s="46"/>
      <c r="H10" s="46"/>
      <c r="I10" s="46">
        <v>0.9</v>
      </c>
      <c r="J10" s="46">
        <v>1</v>
      </c>
      <c r="K10" s="46">
        <v>0.005</v>
      </c>
      <c r="L10" s="30"/>
      <c r="M10" s="47"/>
      <c r="N10" s="47">
        <f aca="true" t="shared" si="10" ref="N10:N18">K10*90</f>
        <v>0.45</v>
      </c>
      <c r="O10" s="47">
        <f aca="true" t="shared" si="11" ref="O10:O24">E10*$O$4</f>
        <v>51.27241935483871</v>
      </c>
      <c r="P10" s="47"/>
      <c r="Q10" s="47">
        <f t="shared" si="0"/>
        <v>15.600000000000001</v>
      </c>
      <c r="R10" s="47">
        <f t="shared" si="1"/>
        <v>0.3</v>
      </c>
      <c r="S10" s="47">
        <v>1</v>
      </c>
      <c r="T10" s="47">
        <v>1</v>
      </c>
      <c r="U10" s="48">
        <f t="shared" si="9"/>
        <v>80.06578225806452</v>
      </c>
      <c r="V10" s="30"/>
      <c r="W10" s="49">
        <f t="shared" si="2"/>
        <v>80.06578225806452</v>
      </c>
      <c r="X10" s="50"/>
      <c r="Y10" s="49">
        <f t="shared" si="3"/>
        <v>0</v>
      </c>
      <c r="Z10" s="51">
        <f t="shared" si="4"/>
        <v>80.06578225806452</v>
      </c>
      <c r="AA10" s="50"/>
      <c r="AB10" s="51">
        <f t="shared" si="5"/>
        <v>0</v>
      </c>
      <c r="AC10" s="52">
        <f>IF(U10+2=2,0,U10+2)</f>
        <v>82.06578225806452</v>
      </c>
      <c r="AD10" s="50"/>
      <c r="AE10" s="52">
        <f t="shared" si="6"/>
        <v>0</v>
      </c>
      <c r="AF10" s="53">
        <f t="shared" si="7"/>
        <v>0</v>
      </c>
      <c r="AG10" s="54">
        <f t="shared" si="8"/>
        <v>0</v>
      </c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5"/>
    </row>
    <row r="11" spans="1:44" ht="23.25" customHeight="1">
      <c r="A11" s="75"/>
      <c r="B11" s="66"/>
      <c r="C11" s="69"/>
      <c r="D11" s="44" t="s">
        <v>44</v>
      </c>
      <c r="E11" s="45">
        <v>1.3</v>
      </c>
      <c r="F11" s="46"/>
      <c r="G11" s="46"/>
      <c r="H11" s="46"/>
      <c r="I11" s="46">
        <v>0.9</v>
      </c>
      <c r="J11" s="46">
        <v>1</v>
      </c>
      <c r="K11" s="46">
        <v>0.005</v>
      </c>
      <c r="L11" s="30"/>
      <c r="M11" s="47"/>
      <c r="N11" s="47">
        <f t="shared" si="10"/>
        <v>0.45</v>
      </c>
      <c r="O11" s="47">
        <f t="shared" si="11"/>
        <v>51.27241935483871</v>
      </c>
      <c r="P11" s="47"/>
      <c r="Q11" s="47">
        <f t="shared" si="0"/>
        <v>15.600000000000001</v>
      </c>
      <c r="R11" s="47">
        <f t="shared" si="1"/>
        <v>0.3</v>
      </c>
      <c r="S11" s="47">
        <v>1</v>
      </c>
      <c r="T11" s="47">
        <v>1</v>
      </c>
      <c r="U11" s="48">
        <f t="shared" si="9"/>
        <v>80.06578225806452</v>
      </c>
      <c r="V11" s="30"/>
      <c r="W11" s="49">
        <f t="shared" si="2"/>
        <v>80.06578225806452</v>
      </c>
      <c r="X11" s="50"/>
      <c r="Y11" s="49">
        <f t="shared" si="3"/>
        <v>0</v>
      </c>
      <c r="Z11" s="51">
        <f t="shared" si="4"/>
        <v>80.06578225806452</v>
      </c>
      <c r="AA11" s="50"/>
      <c r="AB11" s="51">
        <f t="shared" si="5"/>
        <v>0</v>
      </c>
      <c r="AC11" s="52">
        <f>IF(U11+2=2,0,U11+2)</f>
        <v>82.06578225806452</v>
      </c>
      <c r="AD11" s="50"/>
      <c r="AE11" s="52">
        <f t="shared" si="6"/>
        <v>0</v>
      </c>
      <c r="AF11" s="53">
        <f t="shared" si="7"/>
        <v>0</v>
      </c>
      <c r="AG11" s="54">
        <f t="shared" si="8"/>
        <v>0</v>
      </c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5"/>
    </row>
    <row r="12" spans="1:44" ht="23.25" customHeight="1">
      <c r="A12" s="75"/>
      <c r="B12" s="66"/>
      <c r="C12" s="69"/>
      <c r="D12" s="44" t="s">
        <v>45</v>
      </c>
      <c r="E12" s="45">
        <v>1.3</v>
      </c>
      <c r="F12" s="46"/>
      <c r="G12" s="46"/>
      <c r="H12" s="46"/>
      <c r="I12" s="46">
        <v>0.9</v>
      </c>
      <c r="J12" s="46">
        <v>1</v>
      </c>
      <c r="K12" s="46">
        <v>0.005</v>
      </c>
      <c r="L12" s="30"/>
      <c r="M12" s="47"/>
      <c r="N12" s="47">
        <f t="shared" si="10"/>
        <v>0.45</v>
      </c>
      <c r="O12" s="47">
        <f t="shared" si="11"/>
        <v>51.27241935483871</v>
      </c>
      <c r="P12" s="47"/>
      <c r="Q12" s="47">
        <f t="shared" si="0"/>
        <v>15.600000000000001</v>
      </c>
      <c r="R12" s="47">
        <f t="shared" si="1"/>
        <v>0.3</v>
      </c>
      <c r="S12" s="47">
        <v>1</v>
      </c>
      <c r="T12" s="47">
        <v>1</v>
      </c>
      <c r="U12" s="48">
        <f t="shared" si="9"/>
        <v>80.06578225806452</v>
      </c>
      <c r="V12" s="30"/>
      <c r="W12" s="49">
        <f t="shared" si="2"/>
        <v>80.06578225806452</v>
      </c>
      <c r="X12" s="50"/>
      <c r="Y12" s="49">
        <f t="shared" si="3"/>
        <v>0</v>
      </c>
      <c r="Z12" s="51">
        <f t="shared" si="4"/>
        <v>80.06578225806452</v>
      </c>
      <c r="AA12" s="50"/>
      <c r="AB12" s="51">
        <f t="shared" si="5"/>
        <v>0</v>
      </c>
      <c r="AC12" s="52">
        <f>IF(U12+2=2,0,U12+2)</f>
        <v>82.06578225806452</v>
      </c>
      <c r="AD12" s="50"/>
      <c r="AE12" s="52">
        <f t="shared" si="6"/>
        <v>0</v>
      </c>
      <c r="AF12" s="53">
        <f t="shared" si="7"/>
        <v>0</v>
      </c>
      <c r="AG12" s="54">
        <f t="shared" si="8"/>
        <v>0</v>
      </c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5"/>
    </row>
    <row r="13" spans="1:44" ht="23.25" customHeight="1">
      <c r="A13" s="75">
        <v>2</v>
      </c>
      <c r="B13" s="66"/>
      <c r="C13" s="68" t="s">
        <v>48</v>
      </c>
      <c r="D13" s="44" t="s">
        <v>0</v>
      </c>
      <c r="E13" s="45">
        <v>1.3</v>
      </c>
      <c r="F13" s="46">
        <v>0.9</v>
      </c>
      <c r="G13" s="46">
        <v>5</v>
      </c>
      <c r="H13" s="46"/>
      <c r="I13" s="46"/>
      <c r="J13" s="46"/>
      <c r="K13" s="46"/>
      <c r="L13" s="30"/>
      <c r="M13" s="47"/>
      <c r="N13" s="47">
        <f t="shared" si="10"/>
        <v>0</v>
      </c>
      <c r="O13" s="47">
        <f t="shared" si="11"/>
        <v>51.27241935483871</v>
      </c>
      <c r="P13" s="47"/>
      <c r="Q13" s="47">
        <f t="shared" si="0"/>
        <v>15.600000000000001</v>
      </c>
      <c r="R13" s="47">
        <f t="shared" si="1"/>
        <v>1.5</v>
      </c>
      <c r="S13" s="47">
        <v>1</v>
      </c>
      <c r="T13" s="47">
        <v>1</v>
      </c>
      <c r="U13" s="48">
        <f t="shared" si="9"/>
        <v>80.92828225806451</v>
      </c>
      <c r="V13" s="30"/>
      <c r="W13" s="49">
        <f t="shared" si="2"/>
        <v>80.92828225806451</v>
      </c>
      <c r="X13" s="50"/>
      <c r="Y13" s="49">
        <f t="shared" si="3"/>
        <v>0</v>
      </c>
      <c r="Z13" s="51">
        <f t="shared" si="4"/>
        <v>80.92828225806451</v>
      </c>
      <c r="AA13" s="50"/>
      <c r="AB13" s="51">
        <f t="shared" si="5"/>
        <v>0</v>
      </c>
      <c r="AC13" s="52">
        <f>U13+2</f>
        <v>82.92828225806451</v>
      </c>
      <c r="AD13" s="50"/>
      <c r="AE13" s="52">
        <f t="shared" si="6"/>
        <v>0</v>
      </c>
      <c r="AF13" s="53">
        <f t="shared" si="7"/>
        <v>0</v>
      </c>
      <c r="AG13" s="54">
        <f t="shared" si="8"/>
        <v>0</v>
      </c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5"/>
    </row>
    <row r="14" spans="1:44" ht="23.25" customHeight="1">
      <c r="A14" s="75"/>
      <c r="B14" s="66"/>
      <c r="C14" s="69"/>
      <c r="D14" s="44" t="s">
        <v>50</v>
      </c>
      <c r="E14" s="45">
        <v>1.3</v>
      </c>
      <c r="F14" s="46">
        <v>0.9</v>
      </c>
      <c r="G14" s="46">
        <v>5</v>
      </c>
      <c r="H14" s="46">
        <v>0.02</v>
      </c>
      <c r="I14" s="46"/>
      <c r="J14" s="46"/>
      <c r="K14" s="46"/>
      <c r="L14" s="30"/>
      <c r="M14" s="47">
        <f>H14*'Price list'!$E$6</f>
        <v>11</v>
      </c>
      <c r="N14" s="47"/>
      <c r="O14" s="47">
        <f t="shared" si="11"/>
        <v>51.27241935483871</v>
      </c>
      <c r="P14" s="47"/>
      <c r="Q14" s="47">
        <f t="shared" si="0"/>
        <v>15.600000000000001</v>
      </c>
      <c r="R14" s="47">
        <f t="shared" si="1"/>
        <v>1.5</v>
      </c>
      <c r="S14" s="47">
        <v>1</v>
      </c>
      <c r="T14" s="47">
        <v>1</v>
      </c>
      <c r="U14" s="48">
        <f t="shared" si="9"/>
        <v>93.5782822580645</v>
      </c>
      <c r="V14" s="30"/>
      <c r="W14" s="49">
        <f t="shared" si="2"/>
        <v>93.5782822580645</v>
      </c>
      <c r="X14" s="50"/>
      <c r="Y14" s="49">
        <f t="shared" si="3"/>
        <v>0</v>
      </c>
      <c r="Z14" s="51">
        <f t="shared" si="4"/>
        <v>93.5782822580645</v>
      </c>
      <c r="AA14" s="50"/>
      <c r="AB14" s="51">
        <f t="shared" si="5"/>
        <v>0</v>
      </c>
      <c r="AC14" s="52">
        <f>U14+2</f>
        <v>95.5782822580645</v>
      </c>
      <c r="AD14" s="50"/>
      <c r="AE14" s="52">
        <f t="shared" si="6"/>
        <v>0</v>
      </c>
      <c r="AF14" s="53">
        <f t="shared" si="7"/>
        <v>0</v>
      </c>
      <c r="AG14" s="54">
        <f t="shared" si="8"/>
        <v>0</v>
      </c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5"/>
    </row>
    <row r="15" spans="1:44" ht="23.25" customHeight="1">
      <c r="A15" s="75"/>
      <c r="B15" s="66"/>
      <c r="C15" s="69"/>
      <c r="D15" s="44" t="s">
        <v>42</v>
      </c>
      <c r="E15" s="45">
        <v>1.3</v>
      </c>
      <c r="F15" s="46"/>
      <c r="G15" s="46"/>
      <c r="H15" s="46"/>
      <c r="I15" s="46">
        <v>0.9</v>
      </c>
      <c r="J15" s="46">
        <v>5</v>
      </c>
      <c r="K15" s="46">
        <v>0.025</v>
      </c>
      <c r="L15" s="30"/>
      <c r="M15" s="47"/>
      <c r="N15" s="47">
        <f t="shared" si="10"/>
        <v>2.25</v>
      </c>
      <c r="O15" s="47">
        <f t="shared" si="11"/>
        <v>51.27241935483871</v>
      </c>
      <c r="P15" s="47"/>
      <c r="Q15" s="47">
        <f t="shared" si="0"/>
        <v>15.600000000000001</v>
      </c>
      <c r="R15" s="47">
        <f t="shared" si="1"/>
        <v>1.5</v>
      </c>
      <c r="S15" s="47">
        <v>1</v>
      </c>
      <c r="T15" s="47">
        <v>1</v>
      </c>
      <c r="U15" s="48">
        <f t="shared" si="9"/>
        <v>83.51578225806452</v>
      </c>
      <c r="V15" s="30"/>
      <c r="W15" s="49">
        <f t="shared" si="2"/>
        <v>83.51578225806452</v>
      </c>
      <c r="X15" s="50"/>
      <c r="Y15" s="49">
        <f t="shared" si="3"/>
        <v>0</v>
      </c>
      <c r="Z15" s="51">
        <f t="shared" si="4"/>
        <v>83.51578225806452</v>
      </c>
      <c r="AA15" s="50"/>
      <c r="AB15" s="51">
        <f t="shared" si="5"/>
        <v>0</v>
      </c>
      <c r="AC15" s="52">
        <f>IF(U15+2=2,0,U15+2)</f>
        <v>85.51578225806452</v>
      </c>
      <c r="AD15" s="50"/>
      <c r="AE15" s="52">
        <f t="shared" si="6"/>
        <v>0</v>
      </c>
      <c r="AF15" s="53">
        <f t="shared" si="7"/>
        <v>0</v>
      </c>
      <c r="AG15" s="54">
        <f t="shared" si="8"/>
        <v>0</v>
      </c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5"/>
    </row>
    <row r="16" spans="1:44" ht="23.25" customHeight="1">
      <c r="A16" s="75"/>
      <c r="B16" s="66"/>
      <c r="C16" s="69"/>
      <c r="D16" s="44" t="s">
        <v>43</v>
      </c>
      <c r="E16" s="45">
        <v>1.3</v>
      </c>
      <c r="F16" s="46"/>
      <c r="G16" s="46"/>
      <c r="H16" s="46"/>
      <c r="I16" s="46">
        <v>0.9</v>
      </c>
      <c r="J16" s="46">
        <v>5</v>
      </c>
      <c r="K16" s="46">
        <v>0.025</v>
      </c>
      <c r="L16" s="30"/>
      <c r="M16" s="47"/>
      <c r="N16" s="47">
        <f t="shared" si="10"/>
        <v>2.25</v>
      </c>
      <c r="O16" s="47">
        <f t="shared" si="11"/>
        <v>51.27241935483871</v>
      </c>
      <c r="P16" s="47"/>
      <c r="Q16" s="47">
        <f t="shared" si="0"/>
        <v>15.600000000000001</v>
      </c>
      <c r="R16" s="47">
        <f t="shared" si="1"/>
        <v>1.5</v>
      </c>
      <c r="S16" s="47">
        <v>1</v>
      </c>
      <c r="T16" s="47">
        <v>1</v>
      </c>
      <c r="U16" s="48">
        <f t="shared" si="9"/>
        <v>83.51578225806452</v>
      </c>
      <c r="V16" s="30"/>
      <c r="W16" s="49">
        <f t="shared" si="2"/>
        <v>83.51578225806452</v>
      </c>
      <c r="X16" s="50"/>
      <c r="Y16" s="49">
        <f t="shared" si="3"/>
        <v>0</v>
      </c>
      <c r="Z16" s="51">
        <f t="shared" si="4"/>
        <v>83.51578225806452</v>
      </c>
      <c r="AA16" s="50"/>
      <c r="AB16" s="51">
        <f t="shared" si="5"/>
        <v>0</v>
      </c>
      <c r="AC16" s="52">
        <f>IF(U16+2=2,0,U16+2)</f>
        <v>85.51578225806452</v>
      </c>
      <c r="AD16" s="50"/>
      <c r="AE16" s="52">
        <f t="shared" si="6"/>
        <v>0</v>
      </c>
      <c r="AF16" s="53">
        <f t="shared" si="7"/>
        <v>0</v>
      </c>
      <c r="AG16" s="54">
        <f t="shared" si="8"/>
        <v>0</v>
      </c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5"/>
    </row>
    <row r="17" spans="1:44" ht="23.25" customHeight="1">
      <c r="A17" s="75"/>
      <c r="B17" s="66"/>
      <c r="C17" s="69"/>
      <c r="D17" s="44" t="s">
        <v>44</v>
      </c>
      <c r="E17" s="45">
        <v>1.3</v>
      </c>
      <c r="F17" s="46"/>
      <c r="G17" s="46"/>
      <c r="H17" s="46"/>
      <c r="I17" s="46">
        <v>0.9</v>
      </c>
      <c r="J17" s="46">
        <v>5</v>
      </c>
      <c r="K17" s="46">
        <v>0.025</v>
      </c>
      <c r="L17" s="30"/>
      <c r="M17" s="47"/>
      <c r="N17" s="47">
        <f t="shared" si="10"/>
        <v>2.25</v>
      </c>
      <c r="O17" s="47">
        <f t="shared" si="11"/>
        <v>51.27241935483871</v>
      </c>
      <c r="P17" s="47"/>
      <c r="Q17" s="47">
        <f t="shared" si="0"/>
        <v>15.600000000000001</v>
      </c>
      <c r="R17" s="47">
        <f t="shared" si="1"/>
        <v>1.5</v>
      </c>
      <c r="S17" s="47">
        <v>1</v>
      </c>
      <c r="T17" s="47">
        <v>1</v>
      </c>
      <c r="U17" s="48">
        <f t="shared" si="9"/>
        <v>83.51578225806452</v>
      </c>
      <c r="V17" s="30"/>
      <c r="W17" s="49">
        <f t="shared" si="2"/>
        <v>83.51578225806452</v>
      </c>
      <c r="X17" s="50"/>
      <c r="Y17" s="49">
        <f t="shared" si="3"/>
        <v>0</v>
      </c>
      <c r="Z17" s="51">
        <f t="shared" si="4"/>
        <v>83.51578225806452</v>
      </c>
      <c r="AA17" s="50"/>
      <c r="AB17" s="51">
        <f t="shared" si="5"/>
        <v>0</v>
      </c>
      <c r="AC17" s="52">
        <f>IF(U17+2=2,0,U17+2)</f>
        <v>85.51578225806452</v>
      </c>
      <c r="AD17" s="50"/>
      <c r="AE17" s="52">
        <f t="shared" si="6"/>
        <v>0</v>
      </c>
      <c r="AF17" s="53">
        <f t="shared" si="7"/>
        <v>0</v>
      </c>
      <c r="AG17" s="54">
        <f t="shared" si="8"/>
        <v>0</v>
      </c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5"/>
    </row>
    <row r="18" spans="1:44" ht="23.25" customHeight="1">
      <c r="A18" s="75"/>
      <c r="B18" s="66"/>
      <c r="C18" s="69"/>
      <c r="D18" s="44" t="s">
        <v>45</v>
      </c>
      <c r="E18" s="45">
        <v>1.3</v>
      </c>
      <c r="F18" s="46"/>
      <c r="G18" s="46"/>
      <c r="H18" s="46"/>
      <c r="I18" s="46">
        <v>0.9</v>
      </c>
      <c r="J18" s="46">
        <v>5</v>
      </c>
      <c r="K18" s="46">
        <v>0.025</v>
      </c>
      <c r="L18" s="30"/>
      <c r="M18" s="47"/>
      <c r="N18" s="47">
        <f t="shared" si="10"/>
        <v>2.25</v>
      </c>
      <c r="O18" s="47">
        <f t="shared" si="11"/>
        <v>51.27241935483871</v>
      </c>
      <c r="P18" s="47"/>
      <c r="Q18" s="47">
        <f t="shared" si="0"/>
        <v>15.600000000000001</v>
      </c>
      <c r="R18" s="47">
        <f t="shared" si="1"/>
        <v>1.5</v>
      </c>
      <c r="S18" s="47">
        <v>1</v>
      </c>
      <c r="T18" s="47">
        <v>1</v>
      </c>
      <c r="U18" s="48">
        <f t="shared" si="9"/>
        <v>83.51578225806452</v>
      </c>
      <c r="V18" s="30"/>
      <c r="W18" s="49">
        <f t="shared" si="2"/>
        <v>83.51578225806452</v>
      </c>
      <c r="X18" s="50"/>
      <c r="Y18" s="49">
        <f t="shared" si="3"/>
        <v>0</v>
      </c>
      <c r="Z18" s="51">
        <f t="shared" si="4"/>
        <v>83.51578225806452</v>
      </c>
      <c r="AA18" s="50"/>
      <c r="AB18" s="51">
        <f t="shared" si="5"/>
        <v>0</v>
      </c>
      <c r="AC18" s="52">
        <f>IF(U18+2=2,0,U18+2)</f>
        <v>85.51578225806452</v>
      </c>
      <c r="AD18" s="50"/>
      <c r="AE18" s="52">
        <f t="shared" si="6"/>
        <v>0</v>
      </c>
      <c r="AF18" s="53">
        <f t="shared" si="7"/>
        <v>0</v>
      </c>
      <c r="AG18" s="54">
        <f t="shared" si="8"/>
        <v>0</v>
      </c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5"/>
    </row>
    <row r="19" spans="1:44" ht="23.25" customHeight="1">
      <c r="A19" s="75">
        <v>3</v>
      </c>
      <c r="B19" s="66"/>
      <c r="C19" s="68" t="s">
        <v>49</v>
      </c>
      <c r="D19" s="44" t="s">
        <v>0</v>
      </c>
      <c r="E19" s="45">
        <v>1.3</v>
      </c>
      <c r="F19" s="46">
        <v>0.9</v>
      </c>
      <c r="G19" s="46">
        <v>1</v>
      </c>
      <c r="H19" s="46"/>
      <c r="I19" s="46"/>
      <c r="J19" s="46"/>
      <c r="K19" s="46"/>
      <c r="L19" s="30"/>
      <c r="M19" s="47"/>
      <c r="N19" s="47"/>
      <c r="O19" s="47">
        <f t="shared" si="11"/>
        <v>51.27241935483871</v>
      </c>
      <c r="P19" s="47"/>
      <c r="Q19" s="47">
        <f t="shared" si="0"/>
        <v>15.600000000000001</v>
      </c>
      <c r="R19" s="47">
        <f t="shared" si="1"/>
        <v>0.3</v>
      </c>
      <c r="S19" s="47">
        <v>1</v>
      </c>
      <c r="T19" s="47">
        <v>1</v>
      </c>
      <c r="U19" s="48">
        <f t="shared" si="9"/>
        <v>79.5482822580645</v>
      </c>
      <c r="V19" s="30"/>
      <c r="W19" s="49">
        <f t="shared" si="2"/>
        <v>79.5482822580645</v>
      </c>
      <c r="X19" s="50"/>
      <c r="Y19" s="49">
        <f t="shared" si="3"/>
        <v>0</v>
      </c>
      <c r="Z19" s="51">
        <f t="shared" si="4"/>
        <v>79.5482822580645</v>
      </c>
      <c r="AA19" s="50"/>
      <c r="AB19" s="51">
        <f t="shared" si="5"/>
        <v>0</v>
      </c>
      <c r="AC19" s="52">
        <f>U19+2</f>
        <v>81.5482822580645</v>
      </c>
      <c r="AD19" s="50"/>
      <c r="AE19" s="52">
        <f t="shared" si="6"/>
        <v>0</v>
      </c>
      <c r="AF19" s="53">
        <f t="shared" si="7"/>
        <v>0</v>
      </c>
      <c r="AG19" s="54">
        <f t="shared" si="8"/>
        <v>0</v>
      </c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5"/>
    </row>
    <row r="20" spans="1:44" ht="23.25" customHeight="1">
      <c r="A20" s="75"/>
      <c r="B20" s="66"/>
      <c r="C20" s="69"/>
      <c r="D20" s="44" t="s">
        <v>50</v>
      </c>
      <c r="E20" s="45">
        <v>1.3</v>
      </c>
      <c r="F20" s="46">
        <v>0.9</v>
      </c>
      <c r="G20" s="46">
        <v>1</v>
      </c>
      <c r="H20" s="46">
        <v>0.004</v>
      </c>
      <c r="I20" s="46"/>
      <c r="J20" s="46"/>
      <c r="K20" s="46"/>
      <c r="L20" s="30"/>
      <c r="M20" s="47">
        <f>H20*'Price list'!$E$6</f>
        <v>2.2</v>
      </c>
      <c r="N20" s="47"/>
      <c r="O20" s="47">
        <f t="shared" si="11"/>
        <v>51.27241935483871</v>
      </c>
      <c r="P20" s="47"/>
      <c r="Q20" s="47">
        <f t="shared" si="0"/>
        <v>15.600000000000001</v>
      </c>
      <c r="R20" s="47">
        <f t="shared" si="1"/>
        <v>0.3</v>
      </c>
      <c r="S20" s="47">
        <v>1</v>
      </c>
      <c r="T20" s="47">
        <v>1</v>
      </c>
      <c r="U20" s="48">
        <f t="shared" si="9"/>
        <v>82.07828225806452</v>
      </c>
      <c r="V20" s="30"/>
      <c r="W20" s="49">
        <f t="shared" si="2"/>
        <v>82.07828225806452</v>
      </c>
      <c r="X20" s="50"/>
      <c r="Y20" s="49">
        <f t="shared" si="3"/>
        <v>0</v>
      </c>
      <c r="Z20" s="51">
        <f t="shared" si="4"/>
        <v>82.07828225806452</v>
      </c>
      <c r="AA20" s="50"/>
      <c r="AB20" s="51">
        <f t="shared" si="5"/>
        <v>0</v>
      </c>
      <c r="AC20" s="52">
        <f>U20+2</f>
        <v>84.07828225806452</v>
      </c>
      <c r="AD20" s="50"/>
      <c r="AE20" s="52">
        <f t="shared" si="6"/>
        <v>0</v>
      </c>
      <c r="AF20" s="53">
        <f t="shared" si="7"/>
        <v>0</v>
      </c>
      <c r="AG20" s="54">
        <f t="shared" si="8"/>
        <v>0</v>
      </c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5"/>
    </row>
    <row r="21" spans="1:44" ht="23.25" customHeight="1">
      <c r="A21" s="75"/>
      <c r="B21" s="66"/>
      <c r="C21" s="69"/>
      <c r="D21" s="44" t="s">
        <v>42</v>
      </c>
      <c r="E21" s="45">
        <v>1.3</v>
      </c>
      <c r="F21" s="46"/>
      <c r="G21" s="46"/>
      <c r="H21" s="46"/>
      <c r="I21" s="46">
        <v>0.9</v>
      </c>
      <c r="J21" s="46">
        <v>1</v>
      </c>
      <c r="K21" s="46">
        <v>0.005</v>
      </c>
      <c r="L21" s="30"/>
      <c r="M21" s="47"/>
      <c r="N21" s="47">
        <f>K21*90</f>
        <v>0.45</v>
      </c>
      <c r="O21" s="47">
        <f t="shared" si="11"/>
        <v>51.27241935483871</v>
      </c>
      <c r="P21" s="47"/>
      <c r="Q21" s="47">
        <f t="shared" si="0"/>
        <v>15.600000000000001</v>
      </c>
      <c r="R21" s="47">
        <f t="shared" si="1"/>
        <v>0.3</v>
      </c>
      <c r="S21" s="47">
        <v>1</v>
      </c>
      <c r="T21" s="47">
        <v>1</v>
      </c>
      <c r="U21" s="48">
        <f t="shared" si="9"/>
        <v>80.06578225806452</v>
      </c>
      <c r="V21" s="30"/>
      <c r="W21" s="49">
        <f t="shared" si="2"/>
        <v>80.06578225806452</v>
      </c>
      <c r="X21" s="50"/>
      <c r="Y21" s="49">
        <f t="shared" si="3"/>
        <v>0</v>
      </c>
      <c r="Z21" s="51">
        <f t="shared" si="4"/>
        <v>80.06578225806452</v>
      </c>
      <c r="AA21" s="50"/>
      <c r="AB21" s="51">
        <f t="shared" si="5"/>
        <v>0</v>
      </c>
      <c r="AC21" s="52">
        <f>IF(U21+2=2,0,U21+2)</f>
        <v>82.06578225806452</v>
      </c>
      <c r="AD21" s="50"/>
      <c r="AE21" s="52">
        <f t="shared" si="6"/>
        <v>0</v>
      </c>
      <c r="AF21" s="53">
        <f t="shared" si="7"/>
        <v>0</v>
      </c>
      <c r="AG21" s="54">
        <f t="shared" si="8"/>
        <v>0</v>
      </c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5"/>
    </row>
    <row r="22" spans="1:44" ht="23.25" customHeight="1">
      <c r="A22" s="75"/>
      <c r="B22" s="66"/>
      <c r="C22" s="69"/>
      <c r="D22" s="44" t="s">
        <v>43</v>
      </c>
      <c r="E22" s="45">
        <v>1.3</v>
      </c>
      <c r="F22" s="46"/>
      <c r="G22" s="46"/>
      <c r="H22" s="46"/>
      <c r="I22" s="46">
        <v>0.9</v>
      </c>
      <c r="J22" s="46">
        <v>1</v>
      </c>
      <c r="K22" s="46">
        <v>0.005</v>
      </c>
      <c r="L22" s="30"/>
      <c r="M22" s="47"/>
      <c r="N22" s="47">
        <f>K22*90</f>
        <v>0.45</v>
      </c>
      <c r="O22" s="47">
        <f t="shared" si="11"/>
        <v>51.27241935483871</v>
      </c>
      <c r="P22" s="47"/>
      <c r="Q22" s="47">
        <f t="shared" si="0"/>
        <v>15.600000000000001</v>
      </c>
      <c r="R22" s="47">
        <f t="shared" si="1"/>
        <v>0.3</v>
      </c>
      <c r="S22" s="47">
        <v>1</v>
      </c>
      <c r="T22" s="47">
        <v>1</v>
      </c>
      <c r="U22" s="48">
        <f t="shared" si="9"/>
        <v>80.06578225806452</v>
      </c>
      <c r="V22" s="30"/>
      <c r="W22" s="49">
        <f t="shared" si="2"/>
        <v>80.06578225806452</v>
      </c>
      <c r="X22" s="50"/>
      <c r="Y22" s="49">
        <f t="shared" si="3"/>
        <v>0</v>
      </c>
      <c r="Z22" s="51">
        <f t="shared" si="4"/>
        <v>80.06578225806452</v>
      </c>
      <c r="AA22" s="50"/>
      <c r="AB22" s="51">
        <f t="shared" si="5"/>
        <v>0</v>
      </c>
      <c r="AC22" s="52">
        <f>IF(U22+2=2,0,U22+2)</f>
        <v>82.06578225806452</v>
      </c>
      <c r="AD22" s="50"/>
      <c r="AE22" s="52">
        <f t="shared" si="6"/>
        <v>0</v>
      </c>
      <c r="AF22" s="53">
        <f t="shared" si="7"/>
        <v>0</v>
      </c>
      <c r="AG22" s="54">
        <f t="shared" si="8"/>
        <v>0</v>
      </c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5"/>
    </row>
    <row r="23" spans="1:44" ht="23.25" customHeight="1">
      <c r="A23" s="75"/>
      <c r="B23" s="66"/>
      <c r="C23" s="69"/>
      <c r="D23" s="44" t="s">
        <v>44</v>
      </c>
      <c r="E23" s="45">
        <v>1.3</v>
      </c>
      <c r="F23" s="46"/>
      <c r="G23" s="46"/>
      <c r="H23" s="46"/>
      <c r="I23" s="46">
        <v>0.9</v>
      </c>
      <c r="J23" s="46">
        <v>1</v>
      </c>
      <c r="K23" s="46">
        <v>0.005</v>
      </c>
      <c r="L23" s="30"/>
      <c r="M23" s="47"/>
      <c r="N23" s="47">
        <f>K23*90</f>
        <v>0.45</v>
      </c>
      <c r="O23" s="47">
        <f t="shared" si="11"/>
        <v>51.27241935483871</v>
      </c>
      <c r="P23" s="47"/>
      <c r="Q23" s="47">
        <f t="shared" si="0"/>
        <v>15.600000000000001</v>
      </c>
      <c r="R23" s="47">
        <f t="shared" si="1"/>
        <v>0.3</v>
      </c>
      <c r="S23" s="47">
        <v>1</v>
      </c>
      <c r="T23" s="47">
        <v>1</v>
      </c>
      <c r="U23" s="48">
        <f t="shared" si="9"/>
        <v>80.06578225806452</v>
      </c>
      <c r="V23" s="30"/>
      <c r="W23" s="49">
        <f t="shared" si="2"/>
        <v>80.06578225806452</v>
      </c>
      <c r="X23" s="50"/>
      <c r="Y23" s="49">
        <f t="shared" si="3"/>
        <v>0</v>
      </c>
      <c r="Z23" s="51">
        <f t="shared" si="4"/>
        <v>80.06578225806452</v>
      </c>
      <c r="AA23" s="50"/>
      <c r="AB23" s="51">
        <f t="shared" si="5"/>
        <v>0</v>
      </c>
      <c r="AC23" s="52">
        <f>IF(U23+2=2,0,U23+2)</f>
        <v>82.06578225806452</v>
      </c>
      <c r="AD23" s="50"/>
      <c r="AE23" s="52">
        <f t="shared" si="6"/>
        <v>0</v>
      </c>
      <c r="AF23" s="53">
        <f t="shared" si="7"/>
        <v>0</v>
      </c>
      <c r="AG23" s="54">
        <f t="shared" si="8"/>
        <v>0</v>
      </c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5"/>
    </row>
    <row r="24" spans="1:44" ht="23.25" customHeight="1">
      <c r="A24" s="75"/>
      <c r="B24" s="66"/>
      <c r="C24" s="69"/>
      <c r="D24" s="44" t="s">
        <v>45</v>
      </c>
      <c r="E24" s="45">
        <v>1.3</v>
      </c>
      <c r="F24" s="46"/>
      <c r="G24" s="46"/>
      <c r="H24" s="46"/>
      <c r="I24" s="46">
        <v>0.9</v>
      </c>
      <c r="J24" s="46">
        <v>1</v>
      </c>
      <c r="K24" s="46">
        <v>0.005</v>
      </c>
      <c r="L24" s="30"/>
      <c r="M24" s="47"/>
      <c r="N24" s="47">
        <f>K24*90</f>
        <v>0.45</v>
      </c>
      <c r="O24" s="47">
        <f t="shared" si="11"/>
        <v>51.27241935483871</v>
      </c>
      <c r="P24" s="47"/>
      <c r="Q24" s="47">
        <f t="shared" si="0"/>
        <v>15.600000000000001</v>
      </c>
      <c r="R24" s="47">
        <f t="shared" si="1"/>
        <v>0.3</v>
      </c>
      <c r="S24" s="47">
        <v>1</v>
      </c>
      <c r="T24" s="47">
        <v>1</v>
      </c>
      <c r="U24" s="48">
        <f t="shared" si="9"/>
        <v>80.06578225806452</v>
      </c>
      <c r="V24" s="30"/>
      <c r="W24" s="49">
        <f t="shared" si="2"/>
        <v>80.06578225806452</v>
      </c>
      <c r="X24" s="50"/>
      <c r="Y24" s="49">
        <f t="shared" si="3"/>
        <v>0</v>
      </c>
      <c r="Z24" s="51">
        <f t="shared" si="4"/>
        <v>80.06578225806452</v>
      </c>
      <c r="AA24" s="50"/>
      <c r="AB24" s="51">
        <f t="shared" si="5"/>
        <v>0</v>
      </c>
      <c r="AC24" s="52">
        <f>IF(U24+2=2,0,U24+2)</f>
        <v>82.06578225806452</v>
      </c>
      <c r="AD24" s="50"/>
      <c r="AE24" s="52">
        <f t="shared" si="6"/>
        <v>0</v>
      </c>
      <c r="AF24" s="53">
        <f t="shared" si="7"/>
        <v>0</v>
      </c>
      <c r="AG24" s="54">
        <f t="shared" si="8"/>
        <v>0</v>
      </c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5"/>
    </row>
    <row r="25" spans="4:33" ht="18.75">
      <c r="D25" s="56" t="s">
        <v>46</v>
      </c>
      <c r="X25" s="57">
        <f>SUM(X7:X24)</f>
        <v>0</v>
      </c>
      <c r="Y25" s="57">
        <f>SUM(Y7:Y24)</f>
        <v>0</v>
      </c>
      <c r="Z25" s="58"/>
      <c r="AA25" s="57">
        <f>SUM(AA7:AA24)</f>
        <v>0</v>
      </c>
      <c r="AB25" s="57">
        <f>SUM(AB7:AB24)</f>
        <v>0</v>
      </c>
      <c r="AC25" s="58"/>
      <c r="AD25" s="57">
        <f>SUM(AD7:AD24)</f>
        <v>0</v>
      </c>
      <c r="AE25" s="57">
        <f>SUM(AE7:AE24)</f>
        <v>0</v>
      </c>
      <c r="AF25" s="57">
        <f>SUM(AF7:AF24)</f>
        <v>0</v>
      </c>
      <c r="AG25" s="57">
        <f>SUM(AG7:AG24)</f>
        <v>0</v>
      </c>
    </row>
    <row r="30" ht="16.5" customHeight="1"/>
  </sheetData>
  <sheetProtection password="CEE3" sheet="1" selectLockedCells="1"/>
  <mergeCells count="115">
    <mergeCell ref="A7:A12"/>
    <mergeCell ref="A5:A6"/>
    <mergeCell ref="B5:B6"/>
    <mergeCell ref="A13:A18"/>
    <mergeCell ref="A19:A24"/>
    <mergeCell ref="B13:B18"/>
    <mergeCell ref="AH5:AQ5"/>
    <mergeCell ref="I5:I6"/>
    <mergeCell ref="AG5:AG6"/>
    <mergeCell ref="AN23:AN24"/>
    <mergeCell ref="AN21:AN22"/>
    <mergeCell ref="AO23:AO24"/>
    <mergeCell ref="AP23:AP24"/>
    <mergeCell ref="Z5:AB5"/>
    <mergeCell ref="AC5:AE5"/>
    <mergeCell ref="AF5:AF6"/>
    <mergeCell ref="W5:Y5"/>
    <mergeCell ref="G5:H5"/>
    <mergeCell ref="B19:B24"/>
    <mergeCell ref="F5:F6"/>
    <mergeCell ref="B7:B12"/>
    <mergeCell ref="C7:C12"/>
    <mergeCell ref="C13:C18"/>
    <mergeCell ref="C19:C24"/>
    <mergeCell ref="AR5:AR6"/>
    <mergeCell ref="C5:C6"/>
    <mergeCell ref="D5:D6"/>
    <mergeCell ref="J5:K5"/>
    <mergeCell ref="E5:E6"/>
    <mergeCell ref="AQ23:AQ24"/>
    <mergeCell ref="AI23:AI24"/>
    <mergeCell ref="AJ23:AJ24"/>
    <mergeCell ref="AK23:AK24"/>
    <mergeCell ref="AL23:AL24"/>
    <mergeCell ref="AM23:AM24"/>
    <mergeCell ref="AN19:AN20"/>
    <mergeCell ref="AH23:AH24"/>
    <mergeCell ref="AO21:AO22"/>
    <mergeCell ref="AP21:AP22"/>
    <mergeCell ref="AQ21:AQ22"/>
    <mergeCell ref="AI21:AI22"/>
    <mergeCell ref="AJ21:AJ22"/>
    <mergeCell ref="AK21:AK22"/>
    <mergeCell ref="AL21:AL22"/>
    <mergeCell ref="AM21:AM22"/>
    <mergeCell ref="AN17:AN18"/>
    <mergeCell ref="AH21:AH22"/>
    <mergeCell ref="AO19:AO20"/>
    <mergeCell ref="AP19:AP20"/>
    <mergeCell ref="AQ19:AQ20"/>
    <mergeCell ref="AI19:AI20"/>
    <mergeCell ref="AJ19:AJ20"/>
    <mergeCell ref="AK19:AK20"/>
    <mergeCell ref="AL19:AL20"/>
    <mergeCell ref="AM19:AM20"/>
    <mergeCell ref="AN15:AN16"/>
    <mergeCell ref="AH19:AH20"/>
    <mergeCell ref="AO17:AO18"/>
    <mergeCell ref="AP17:AP18"/>
    <mergeCell ref="AQ17:AQ18"/>
    <mergeCell ref="AI17:AI18"/>
    <mergeCell ref="AJ17:AJ18"/>
    <mergeCell ref="AK17:AK18"/>
    <mergeCell ref="AL17:AL18"/>
    <mergeCell ref="AM17:AM18"/>
    <mergeCell ref="AN13:AN14"/>
    <mergeCell ref="AH17:AH18"/>
    <mergeCell ref="AO15:AO16"/>
    <mergeCell ref="AP15:AP16"/>
    <mergeCell ref="AQ15:AQ16"/>
    <mergeCell ref="AI15:AI16"/>
    <mergeCell ref="AJ15:AJ16"/>
    <mergeCell ref="AK15:AK16"/>
    <mergeCell ref="AL15:AL16"/>
    <mergeCell ref="AM15:AM16"/>
    <mergeCell ref="AN11:AN12"/>
    <mergeCell ref="AH15:AH16"/>
    <mergeCell ref="AO13:AO14"/>
    <mergeCell ref="AP13:AP14"/>
    <mergeCell ref="AQ13:AQ14"/>
    <mergeCell ref="AI13:AI14"/>
    <mergeCell ref="AJ13:AJ14"/>
    <mergeCell ref="AK13:AK14"/>
    <mergeCell ref="AL13:AL14"/>
    <mergeCell ref="AQ11:AQ12"/>
    <mergeCell ref="AI11:AI12"/>
    <mergeCell ref="AJ11:AJ12"/>
    <mergeCell ref="AK11:AK12"/>
    <mergeCell ref="AL11:AL12"/>
    <mergeCell ref="AH11:AH12"/>
    <mergeCell ref="AM13:AM14"/>
    <mergeCell ref="AN9:AN10"/>
    <mergeCell ref="AM11:AM12"/>
    <mergeCell ref="AP9:AP10"/>
    <mergeCell ref="AM9:AM10"/>
    <mergeCell ref="AH13:AH14"/>
    <mergeCell ref="AO11:AO12"/>
    <mergeCell ref="AP11:AP12"/>
    <mergeCell ref="AM7:AM8"/>
    <mergeCell ref="AQ9:AQ10"/>
    <mergeCell ref="AI9:AI10"/>
    <mergeCell ref="AJ9:AJ10"/>
    <mergeCell ref="AK9:AK10"/>
    <mergeCell ref="AL9:AL10"/>
    <mergeCell ref="AO9:AO10"/>
    <mergeCell ref="AH7:AH8"/>
    <mergeCell ref="AH9:AH10"/>
    <mergeCell ref="AO7:AO8"/>
    <mergeCell ref="AP7:AP8"/>
    <mergeCell ref="AQ7:AQ8"/>
    <mergeCell ref="AI7:AI8"/>
    <mergeCell ref="AJ7:AJ8"/>
    <mergeCell ref="AK7:AK8"/>
    <mergeCell ref="AL7:AL8"/>
    <mergeCell ref="AN7:AN8"/>
  </mergeCells>
  <printOptions/>
  <pageMargins left="0.708333333333333" right="0.39375" top="0.39375" bottom="0.393055555555556" header="0.511805555555556" footer="0.196527777777778"/>
  <pageSetup fitToHeight="0" fitToWidth="1" horizontalDpi="300" verticalDpi="300" orientation="landscape" paperSize="9" scale="79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22"/>
  <sheetViews>
    <sheetView zoomScalePageLayoutView="0" workbookViewId="0" topLeftCell="A1">
      <selection activeCell="K10" sqref="K10"/>
    </sheetView>
  </sheetViews>
  <sheetFormatPr defaultColWidth="9.140625" defaultRowHeight="15"/>
  <cols>
    <col min="3" max="10" width="9.140625" style="0" customWidth="1"/>
  </cols>
  <sheetData>
    <row r="3" spans="3:11" ht="15">
      <c r="C3" s="2"/>
      <c r="D3" s="3" t="s">
        <v>32</v>
      </c>
      <c r="E3" s="3" t="s">
        <v>33</v>
      </c>
      <c r="F3" s="3" t="s">
        <v>30</v>
      </c>
      <c r="G3" s="3" t="s">
        <v>29</v>
      </c>
      <c r="H3" s="3" t="s">
        <v>31</v>
      </c>
      <c r="I3" s="3" t="s">
        <v>39</v>
      </c>
      <c r="J3" s="1"/>
      <c r="K3" s="1"/>
    </row>
    <row r="4" spans="3:9" ht="15">
      <c r="C4" s="2">
        <v>0.8</v>
      </c>
      <c r="D4" s="4">
        <v>350</v>
      </c>
      <c r="E4" s="4">
        <v>550</v>
      </c>
      <c r="F4" s="3"/>
      <c r="G4" s="3"/>
      <c r="H4" s="3"/>
      <c r="I4" s="2"/>
    </row>
    <row r="5" spans="3:10" ht="15">
      <c r="C5" s="2">
        <v>0.9</v>
      </c>
      <c r="D5" s="4">
        <v>350</v>
      </c>
      <c r="E5" s="4">
        <v>550</v>
      </c>
      <c r="F5" s="3">
        <v>90</v>
      </c>
      <c r="G5" s="3">
        <v>90</v>
      </c>
      <c r="H5" s="3">
        <v>218</v>
      </c>
      <c r="I5" s="8"/>
      <c r="J5" s="5"/>
    </row>
    <row r="6" spans="3:10" ht="15">
      <c r="C6" s="2">
        <v>1</v>
      </c>
      <c r="D6" s="4">
        <v>350</v>
      </c>
      <c r="E6" s="4">
        <v>550</v>
      </c>
      <c r="F6" s="3">
        <v>60</v>
      </c>
      <c r="G6" s="3">
        <v>90</v>
      </c>
      <c r="H6" s="3">
        <v>218</v>
      </c>
      <c r="I6" s="8"/>
      <c r="J6" s="5"/>
    </row>
    <row r="7" spans="3:10" ht="15">
      <c r="C7" s="2">
        <v>1.1</v>
      </c>
      <c r="D7" s="4">
        <v>350</v>
      </c>
      <c r="E7" s="4">
        <v>550</v>
      </c>
      <c r="F7" s="3"/>
      <c r="G7" s="3"/>
      <c r="H7" s="3">
        <v>218</v>
      </c>
      <c r="I7" s="2"/>
      <c r="J7" s="5"/>
    </row>
    <row r="8" spans="3:10" ht="15">
      <c r="C8" s="2">
        <v>1.2</v>
      </c>
      <c r="D8" s="4">
        <v>350</v>
      </c>
      <c r="E8" s="4">
        <v>550</v>
      </c>
      <c r="F8" s="3"/>
      <c r="G8" s="3"/>
      <c r="H8" s="3">
        <v>218</v>
      </c>
      <c r="I8" s="2"/>
      <c r="J8" s="5"/>
    </row>
    <row r="9" spans="3:10" ht="15">
      <c r="C9" s="2">
        <v>1.3</v>
      </c>
      <c r="D9" s="3">
        <v>350</v>
      </c>
      <c r="E9" s="3">
        <v>550</v>
      </c>
      <c r="F9" s="3">
        <v>60</v>
      </c>
      <c r="G9" s="3">
        <v>60</v>
      </c>
      <c r="H9" s="3">
        <v>218</v>
      </c>
      <c r="I9" s="2"/>
      <c r="J9" s="5"/>
    </row>
    <row r="10" spans="3:10" ht="15">
      <c r="C10" s="2">
        <v>1.5</v>
      </c>
      <c r="D10" s="3">
        <v>350</v>
      </c>
      <c r="E10" s="3">
        <v>550</v>
      </c>
      <c r="F10" s="3">
        <v>60</v>
      </c>
      <c r="G10" s="3">
        <v>60</v>
      </c>
      <c r="H10" s="3">
        <v>218</v>
      </c>
      <c r="I10" s="8"/>
      <c r="J10" s="5"/>
    </row>
    <row r="11" spans="3:10" ht="15">
      <c r="C11" s="2">
        <v>1.8</v>
      </c>
      <c r="D11" s="3">
        <v>350</v>
      </c>
      <c r="E11" s="3">
        <v>550</v>
      </c>
      <c r="F11" s="3"/>
      <c r="G11" s="3"/>
      <c r="H11" s="3"/>
      <c r="I11" s="2"/>
      <c r="J11" s="5"/>
    </row>
    <row r="12" spans="3:10" ht="15">
      <c r="C12" s="2">
        <v>2</v>
      </c>
      <c r="D12" s="3">
        <v>350</v>
      </c>
      <c r="E12" s="3">
        <v>550</v>
      </c>
      <c r="F12" s="3">
        <v>54</v>
      </c>
      <c r="G12" s="3">
        <v>48</v>
      </c>
      <c r="H12" s="3">
        <v>54</v>
      </c>
      <c r="I12" s="8"/>
      <c r="J12" s="5"/>
    </row>
    <row r="13" spans="3:10" ht="15">
      <c r="C13" s="2">
        <v>2.1</v>
      </c>
      <c r="D13" s="3">
        <v>350</v>
      </c>
      <c r="E13" s="3">
        <v>550</v>
      </c>
      <c r="F13" s="3"/>
      <c r="G13" s="3"/>
      <c r="H13" s="3"/>
      <c r="I13" s="2"/>
      <c r="J13" s="5"/>
    </row>
    <row r="14" spans="3:10" ht="15">
      <c r="C14" s="2">
        <v>2.5</v>
      </c>
      <c r="D14" s="3">
        <v>350</v>
      </c>
      <c r="E14" s="3">
        <v>550</v>
      </c>
      <c r="F14" s="3">
        <v>60</v>
      </c>
      <c r="G14" s="3">
        <v>54</v>
      </c>
      <c r="H14" s="3">
        <v>60</v>
      </c>
      <c r="I14" s="8"/>
      <c r="J14" s="5"/>
    </row>
    <row r="15" spans="3:10" ht="15">
      <c r="C15" s="6">
        <v>3</v>
      </c>
      <c r="D15" s="7">
        <v>636</v>
      </c>
      <c r="E15" s="7">
        <v>848</v>
      </c>
      <c r="F15" s="7">
        <v>54</v>
      </c>
      <c r="G15" s="7">
        <v>54</v>
      </c>
      <c r="H15" s="7">
        <v>54</v>
      </c>
      <c r="I15" s="7"/>
      <c r="J15" s="5"/>
    </row>
    <row r="16" spans="3:9" ht="15">
      <c r="C16" s="6">
        <v>3.5</v>
      </c>
      <c r="D16" s="7">
        <v>696</v>
      </c>
      <c r="E16" s="7">
        <v>1030</v>
      </c>
      <c r="F16" s="7">
        <v>54</v>
      </c>
      <c r="G16" s="7">
        <v>54</v>
      </c>
      <c r="H16" s="7">
        <v>54</v>
      </c>
      <c r="I16" s="7"/>
    </row>
    <row r="17" spans="3:9" ht="15">
      <c r="C17" s="6">
        <v>4</v>
      </c>
      <c r="D17" s="7">
        <v>909</v>
      </c>
      <c r="E17" s="7">
        <v>1333</v>
      </c>
      <c r="F17" s="7">
        <v>54</v>
      </c>
      <c r="G17" s="7">
        <v>54</v>
      </c>
      <c r="H17" s="7">
        <v>54</v>
      </c>
      <c r="I17" s="7"/>
    </row>
    <row r="18" spans="3:9" ht="15">
      <c r="C18" s="6">
        <v>4.5</v>
      </c>
      <c r="D18" s="7"/>
      <c r="E18" s="7">
        <v>2015</v>
      </c>
      <c r="F18" s="7">
        <v>90</v>
      </c>
      <c r="G18" s="7">
        <v>54</v>
      </c>
      <c r="H18" s="7">
        <v>60</v>
      </c>
      <c r="I18" s="7"/>
    </row>
    <row r="19" spans="3:9" ht="15">
      <c r="C19" s="6">
        <v>5</v>
      </c>
      <c r="D19" s="7">
        <v>1730</v>
      </c>
      <c r="E19" s="7">
        <v>1969</v>
      </c>
      <c r="F19" s="7">
        <v>75</v>
      </c>
      <c r="G19" s="7">
        <v>54</v>
      </c>
      <c r="H19" s="7">
        <v>54</v>
      </c>
      <c r="I19" s="7"/>
    </row>
    <row r="20" spans="3:9" ht="15">
      <c r="C20" s="6">
        <v>5.5</v>
      </c>
      <c r="D20" s="7"/>
      <c r="E20" s="7">
        <v>3030</v>
      </c>
      <c r="F20" s="7">
        <v>75</v>
      </c>
      <c r="G20" s="7">
        <v>90</v>
      </c>
      <c r="H20" s="7">
        <v>75</v>
      </c>
      <c r="I20" s="7"/>
    </row>
    <row r="21" spans="3:9" ht="15">
      <c r="C21" s="6">
        <v>6</v>
      </c>
      <c r="D21" s="7"/>
      <c r="E21" s="7">
        <v>3090</v>
      </c>
      <c r="F21" s="7">
        <v>75</v>
      </c>
      <c r="G21" s="7">
        <v>90</v>
      </c>
      <c r="H21" s="7">
        <v>75</v>
      </c>
      <c r="I21" s="7"/>
    </row>
    <row r="22" spans="3:9" ht="15">
      <c r="C22" s="6">
        <v>6.5</v>
      </c>
      <c r="D22" s="7">
        <v>3727</v>
      </c>
      <c r="E22" s="7">
        <v>4696</v>
      </c>
      <c r="F22" s="7">
        <v>75</v>
      </c>
      <c r="G22" s="7">
        <v>90</v>
      </c>
      <c r="H22" s="7">
        <v>75</v>
      </c>
      <c r="I2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2021-10-09T07:38:58Z</dcterms:modified>
  <cp:category/>
  <cp:version/>
  <cp:contentType/>
  <cp:contentStatus/>
</cp:coreProperties>
</file>